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75" windowWidth="11355" windowHeight="7935" activeTab="0"/>
  </bookViews>
  <sheets>
    <sheet name="Powersave" sheetId="1" r:id="rId1"/>
  </sheets>
  <definedNames>
    <definedName name="_xlnm.Print_Area" localSheetId="0">'Powersave'!$B$1:$J$32</definedName>
  </definedNames>
  <calcPr fullCalcOnLoad="1"/>
</workbook>
</file>

<file path=xl/sharedStrings.xml><?xml version="1.0" encoding="utf-8"?>
<sst xmlns="http://schemas.openxmlformats.org/spreadsheetml/2006/main" count="61" uniqueCount="54">
  <si>
    <t>Uit</t>
  </si>
  <si>
    <t>verbruik in watt</t>
  </si>
  <si>
    <t>Monitor uit</t>
  </si>
  <si>
    <t>Aanvang kantoortijd</t>
  </si>
  <si>
    <t>Aanvang lunchpauze</t>
  </si>
  <si>
    <t>Einde lunchpauze</t>
  </si>
  <si>
    <t>Einde kantoortijd</t>
  </si>
  <si>
    <t>Totale werktijd werkdagen</t>
  </si>
  <si>
    <t>Totale werktijd zaterdag</t>
  </si>
  <si>
    <t>Totale werktijd zondag</t>
  </si>
  <si>
    <t>Totale werktijd week</t>
  </si>
  <si>
    <t>Werk</t>
  </si>
  <si>
    <t>idle</t>
  </si>
  <si>
    <t>PC Actief</t>
  </si>
  <si>
    <t>Monitor aan</t>
  </si>
  <si>
    <t>PC Standby</t>
  </si>
  <si>
    <t>Kwh z PM</t>
  </si>
  <si>
    <t>Verbruik</t>
  </si>
  <si>
    <t>Met PS</t>
  </si>
  <si>
    <t>Kwh per jaar, hetgeen neerkomt op ca.:</t>
  </si>
  <si>
    <t>per werkstation</t>
  </si>
  <si>
    <t>per werkstation per jaar</t>
  </si>
  <si>
    <t>U bespaart</t>
  </si>
  <si>
    <t>Uw geschatte huidige verbruik per werkstation is:</t>
  </si>
  <si>
    <t>Wat zijn uw werkdagen?</t>
  </si>
  <si>
    <t>Wat is uw energieverbruik in totaal?</t>
  </si>
  <si>
    <t>Aangeven met uur:minuten</t>
  </si>
  <si>
    <t>Door het gebruik van goed ingestelde Powersave wordt dit:</t>
  </si>
  <si>
    <t>Huidige situatie</t>
  </si>
  <si>
    <t>Hoeveel werkstations heeft uw organisatie?</t>
  </si>
  <si>
    <t>stuks</t>
  </si>
  <si>
    <t>Uw besparingsmogelijkheid per jaar is ca:</t>
  </si>
  <si>
    <t>Totale investering in Powersave is (inclusief 1 jaar onderhoud):</t>
  </si>
  <si>
    <t>Return on investment is</t>
  </si>
  <si>
    <t>Maand(en)</t>
  </si>
  <si>
    <t>Uw totale besparingsmogelijkheden per jaar</t>
  </si>
  <si>
    <t>Totale energiekosten voor alle werkstations zijn op dit moment ca.:</t>
  </si>
  <si>
    <t>Toepassing van Powersave kan dit terugbrengen worden tot ca.:</t>
  </si>
  <si>
    <t xml:space="preserve">Uw investering in de Powersave software is </t>
  </si>
  <si>
    <t>Geef uw werkdagen en gemiddelde werktijden aan.</t>
  </si>
  <si>
    <t>Geef het aantal werkstations op</t>
  </si>
  <si>
    <t>Klik aan in welke catagorie uw jaarlijks energieverbuik valt.</t>
  </si>
  <si>
    <t>De resultaten worden zichtbaar</t>
  </si>
  <si>
    <t>Gebruiksaanwijzing:</t>
  </si>
  <si>
    <t>Klik het vakje wat in de huidige situaties voor de meeste werkstations geldt (meerdere opties mogelijk)</t>
  </si>
  <si>
    <t>(De wegingsfactor is het geschatte percentage</t>
  </si>
  <si>
    <t>Wegingsfactor:</t>
  </si>
  <si>
    <t>%</t>
  </si>
  <si>
    <t>van PC's die na werktijd WEL uitgezet worden)</t>
  </si>
  <si>
    <t>Bovendien helpt u het milieu met de</t>
  </si>
  <si>
    <t>vermindering van CO2 uitstoot met</t>
  </si>
  <si>
    <t>CO2</t>
  </si>
  <si>
    <t>Ton per jaar</t>
  </si>
  <si>
    <t>Besparing berekening GDS4/Faronics PowerSave Meer informatie: www.gds4.com/faronics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</si>
</sst>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000"/>
    <numFmt numFmtId="166" formatCode="h:mm;@"/>
    <numFmt numFmtId="167" formatCode="_-* #,##0.0_-;_-* #,##0.0\-;_-* &quot;-&quot;??_-;_-@_-"/>
    <numFmt numFmtId="168" formatCode="_-* #,##0_-;_-* #,##0\-;_-* &quot;-&quot;??_-;_-@_-"/>
    <numFmt numFmtId="169" formatCode="0.00000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7.5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20" fontId="1" fillId="2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43" fontId="0" fillId="0" borderId="0" xfId="16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43" fontId="0" fillId="0" borderId="0" xfId="16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16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43" fontId="0" fillId="0" borderId="0" xfId="0" applyNumberFormat="1" applyFill="1" applyBorder="1" applyAlignment="1">
      <alignment vertical="center" wrapText="1"/>
    </xf>
    <xf numFmtId="43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2" fillId="0" borderId="0" xfId="16" applyFont="1" applyFill="1" applyBorder="1" applyAlignment="1">
      <alignment vertical="center"/>
    </xf>
    <xf numFmtId="44" fontId="2" fillId="0" borderId="0" xfId="15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0" fontId="0" fillId="0" borderId="0" xfId="0" applyNumberForma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43" fontId="1" fillId="0" borderId="0" xfId="16" applyFont="1" applyFill="1" applyAlignment="1">
      <alignment/>
    </xf>
    <xf numFmtId="166" fontId="0" fillId="0" borderId="0" xfId="0" applyNumberFormat="1" applyFill="1" applyAlignment="1">
      <alignment/>
    </xf>
    <xf numFmtId="43" fontId="0" fillId="0" borderId="0" xfId="16" applyFill="1" applyAlignment="1">
      <alignment/>
    </xf>
    <xf numFmtId="0" fontId="5" fillId="3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43" fontId="0" fillId="3" borderId="4" xfId="16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20" fontId="1" fillId="3" borderId="0" xfId="0" applyNumberFormat="1" applyFont="1" applyFill="1" applyBorder="1" applyAlignment="1">
      <alignment vertical="center"/>
    </xf>
    <xf numFmtId="20" fontId="5" fillId="3" borderId="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0" fillId="3" borderId="1" xfId="0" applyFill="1" applyBorder="1" applyAlignment="1">
      <alignment/>
    </xf>
    <xf numFmtId="0" fontId="1" fillId="3" borderId="0" xfId="0" applyFont="1" applyFill="1" applyBorder="1" applyAlignment="1">
      <alignment/>
    </xf>
    <xf numFmtId="43" fontId="0" fillId="3" borderId="4" xfId="16" applyFill="1" applyBorder="1" applyAlignment="1">
      <alignment/>
    </xf>
    <xf numFmtId="0" fontId="5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43" fontId="1" fillId="3" borderId="4" xfId="16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43" fontId="5" fillId="3" borderId="6" xfId="16" applyFont="1" applyFill="1" applyBorder="1" applyAlignment="1">
      <alignment/>
    </xf>
    <xf numFmtId="0" fontId="1" fillId="2" borderId="0" xfId="0" applyFont="1" applyFill="1" applyBorder="1" applyAlignment="1">
      <alignment vertical="center"/>
    </xf>
    <xf numFmtId="44" fontId="2" fillId="4" borderId="3" xfId="15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166" fontId="5" fillId="3" borderId="0" xfId="0" applyNumberFormat="1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4" borderId="8" xfId="0" applyFont="1" applyFill="1" applyBorder="1" applyAlignment="1" applyProtection="1">
      <alignment/>
      <protection hidden="1"/>
    </xf>
    <xf numFmtId="0" fontId="0" fillId="4" borderId="2" xfId="0" applyFill="1" applyBorder="1" applyAlignment="1" applyProtection="1">
      <alignment/>
      <protection hidden="1"/>
    </xf>
    <xf numFmtId="0" fontId="2" fillId="4" borderId="1" xfId="0" applyFon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44" fontId="2" fillId="4" borderId="4" xfId="15" applyFont="1" applyFill="1" applyBorder="1" applyAlignment="1" applyProtection="1">
      <alignment/>
      <protection hidden="1"/>
    </xf>
    <xf numFmtId="9" fontId="2" fillId="4" borderId="0" xfId="18" applyFont="1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166" fontId="0" fillId="4" borderId="4" xfId="0" applyNumberFormat="1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0" fontId="2" fillId="4" borderId="5" xfId="0" applyFont="1" applyFill="1" applyBorder="1" applyAlignment="1" applyProtection="1">
      <alignment/>
      <protection hidden="1"/>
    </xf>
    <xf numFmtId="167" fontId="2" fillId="4" borderId="5" xfId="16" applyNumberFormat="1" applyFont="1" applyFill="1" applyBorder="1" applyAlignment="1" applyProtection="1">
      <alignment/>
      <protection hidden="1"/>
    </xf>
    <xf numFmtId="166" fontId="0" fillId="4" borderId="6" xfId="0" applyNumberForma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166" fontId="0" fillId="3" borderId="0" xfId="0" applyNumberFormat="1" applyFill="1" applyBorder="1" applyAlignment="1" applyProtection="1">
      <alignment/>
      <protection hidden="1"/>
    </xf>
    <xf numFmtId="166" fontId="1" fillId="3" borderId="0" xfId="0" applyNumberFormat="1" applyFont="1" applyFill="1" applyBorder="1" applyAlignment="1" applyProtection="1">
      <alignment vertical="center"/>
      <protection hidden="1"/>
    </xf>
    <xf numFmtId="166" fontId="4" fillId="3" borderId="0" xfId="0" applyNumberFormat="1" applyFont="1" applyFill="1" applyBorder="1" applyAlignment="1" applyProtection="1">
      <alignment/>
      <protection hidden="1"/>
    </xf>
    <xf numFmtId="43" fontId="1" fillId="3" borderId="0" xfId="0" applyNumberFormat="1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44" fontId="1" fillId="3" borderId="0" xfId="15" applyFont="1" applyFill="1" applyBorder="1" applyAlignment="1" applyProtection="1">
      <alignment/>
      <protection hidden="1"/>
    </xf>
    <xf numFmtId="43" fontId="1" fillId="3" borderId="0" xfId="16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44" fontId="1" fillId="3" borderId="0" xfId="15" applyFont="1" applyFill="1" applyBorder="1" applyAlignment="1" applyProtection="1">
      <alignment/>
      <protection hidden="1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/>
      <protection hidden="1"/>
    </xf>
    <xf numFmtId="167" fontId="1" fillId="3" borderId="0" xfId="16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5" borderId="8" xfId="0" applyFill="1" applyBorder="1" applyAlignment="1" applyProtection="1">
      <alignment vertical="center"/>
      <protection hidden="1"/>
    </xf>
    <xf numFmtId="0" fontId="0" fillId="5" borderId="2" xfId="0" applyFill="1" applyBorder="1" applyAlignment="1" applyProtection="1">
      <alignment vertical="center"/>
      <protection hidden="1"/>
    </xf>
    <xf numFmtId="0" fontId="0" fillId="5" borderId="3" xfId="0" applyFill="1" applyBorder="1" applyAlignment="1" applyProtection="1">
      <alignment vertical="center"/>
      <protection hidden="1"/>
    </xf>
    <xf numFmtId="0" fontId="0" fillId="5" borderId="1" xfId="0" applyFill="1" applyBorder="1" applyAlignment="1" applyProtection="1">
      <alignment vertical="center"/>
      <protection hidden="1"/>
    </xf>
    <xf numFmtId="0" fontId="0" fillId="5" borderId="4" xfId="0" applyFill="1" applyBorder="1" applyAlignment="1" applyProtection="1">
      <alignment vertical="center"/>
      <protection hidden="1"/>
    </xf>
    <xf numFmtId="0" fontId="3" fillId="5" borderId="4" xfId="0" applyFont="1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0" fontId="7" fillId="5" borderId="4" xfId="0" applyFont="1" applyFill="1" applyBorder="1" applyAlignment="1" applyProtection="1">
      <alignment horizontal="center" vertical="center"/>
      <protection hidden="1"/>
    </xf>
    <xf numFmtId="2" fontId="8" fillId="5" borderId="1" xfId="0" applyNumberFormat="1" applyFont="1" applyFill="1" applyBorder="1" applyAlignment="1" applyProtection="1">
      <alignment horizontal="center" vertical="center"/>
      <protection hidden="1"/>
    </xf>
    <xf numFmtId="2" fontId="8" fillId="5" borderId="0" xfId="0" applyNumberFormat="1" applyFont="1" applyFill="1" applyBorder="1" applyAlignment="1" applyProtection="1">
      <alignment horizontal="center" vertical="center"/>
      <protection hidden="1"/>
    </xf>
    <xf numFmtId="2" fontId="8" fillId="5" borderId="4" xfId="0" applyNumberFormat="1" applyFont="1" applyFill="1" applyBorder="1" applyAlignment="1" applyProtection="1">
      <alignment horizontal="center"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7" fillId="5" borderId="6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2</xdr:row>
      <xdr:rowOff>133350</xdr:rowOff>
    </xdr:from>
    <xdr:to>
      <xdr:col>9</xdr:col>
      <xdr:colOff>314325</xdr:colOff>
      <xdr:row>9</xdr:row>
      <xdr:rowOff>114300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85775"/>
          <a:ext cx="962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9</xdr:col>
      <xdr:colOff>0</xdr:colOff>
      <xdr:row>19</xdr:row>
      <xdr:rowOff>0</xdr:rowOff>
    </xdr:to>
    <xdr:sp>
      <xdr:nvSpPr>
        <xdr:cNvPr id="2" name="Rectangle 22"/>
        <xdr:cNvSpPr>
          <a:spLocks/>
        </xdr:cNvSpPr>
      </xdr:nvSpPr>
      <xdr:spPr>
        <a:xfrm>
          <a:off x="3295650" y="1781175"/>
          <a:ext cx="5324475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9</xdr:col>
      <xdr:colOff>0</xdr:colOff>
      <xdr:row>19</xdr:row>
      <xdr:rowOff>0</xdr:rowOff>
    </xdr:to>
    <xdr:sp>
      <xdr:nvSpPr>
        <xdr:cNvPr id="3" name="Rectangle 23"/>
        <xdr:cNvSpPr>
          <a:spLocks/>
        </xdr:cNvSpPr>
      </xdr:nvSpPr>
      <xdr:spPr>
        <a:xfrm>
          <a:off x="3295650" y="1781175"/>
          <a:ext cx="5324475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171450</xdr:colOff>
      <xdr:row>7</xdr:row>
      <xdr:rowOff>47625</xdr:rowOff>
    </xdr:from>
    <xdr:to>
      <xdr:col>7</xdr:col>
      <xdr:colOff>962025</xdr:colOff>
      <xdr:row>9</xdr:row>
      <xdr:rowOff>133350</xdr:rowOff>
    </xdr:to>
    <xdr:pic>
      <xdr:nvPicPr>
        <xdr:cNvPr id="4" name="Picture 25" descr="MVO Neder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11442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6</xdr:row>
      <xdr:rowOff>38100</xdr:rowOff>
    </xdr:from>
    <xdr:to>
      <xdr:col>5</xdr:col>
      <xdr:colOff>523875</xdr:colOff>
      <xdr:row>9</xdr:row>
      <xdr:rowOff>133350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962025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8"/>
  <sheetViews>
    <sheetView showGridLines="0" showRowColHeaders="0" showZeros="0" tabSelected="1" showOutlineSymbols="0" workbookViewId="0" topLeftCell="A1">
      <selection activeCell="B1" sqref="B1:J1"/>
    </sheetView>
  </sheetViews>
  <sheetFormatPr defaultColWidth="9.140625" defaultRowHeight="12.75"/>
  <cols>
    <col min="1" max="1" width="1.28515625" style="8" customWidth="1"/>
    <col min="2" max="2" width="40.8515625" style="8" customWidth="1"/>
    <col min="3" max="3" width="7.28125" style="30" customWidth="1"/>
    <col min="4" max="4" width="11.57421875" style="8" customWidth="1"/>
    <col min="5" max="5" width="9.140625" style="8" customWidth="1"/>
    <col min="6" max="6" width="22.140625" style="8" customWidth="1"/>
    <col min="7" max="7" width="5.7109375" style="8" customWidth="1"/>
    <col min="8" max="8" width="14.57421875" style="8" customWidth="1"/>
    <col min="9" max="9" width="16.7109375" style="39" customWidth="1"/>
    <col min="10" max="10" width="9.140625" style="40" customWidth="1"/>
    <col min="11" max="11" width="11.28125" style="8" hidden="1" customWidth="1"/>
    <col min="12" max="12" width="9.28125" style="8" hidden="1" customWidth="1"/>
    <col min="13" max="13" width="0" style="8" hidden="1" customWidth="1"/>
    <col min="14" max="14" width="22.7109375" style="8" hidden="1" customWidth="1"/>
    <col min="15" max="15" width="0" style="8" hidden="1" customWidth="1"/>
    <col min="16" max="16" width="11.00390625" style="8" hidden="1" customWidth="1"/>
    <col min="17" max="17" width="7.00390625" style="8" hidden="1" customWidth="1"/>
    <col min="18" max="18" width="14.57421875" style="8" hidden="1" customWidth="1"/>
    <col min="19" max="19" width="9.57421875" style="8" hidden="1" customWidth="1"/>
    <col min="20" max="20" width="8.28125" style="8" hidden="1" customWidth="1"/>
    <col min="21" max="22" width="0" style="8" hidden="1" customWidth="1"/>
    <col min="23" max="23" width="14.7109375" style="8" hidden="1" customWidth="1"/>
    <col min="24" max="30" width="0" style="8" hidden="1" customWidth="1"/>
    <col min="31" max="16384" width="9.140625" style="8" customWidth="1"/>
  </cols>
  <sheetData>
    <row r="1" spans="2:23" ht="16.5" customHeight="1">
      <c r="B1" s="105" t="s">
        <v>53</v>
      </c>
      <c r="C1" s="106"/>
      <c r="D1" s="106"/>
      <c r="E1" s="106"/>
      <c r="F1" s="106"/>
      <c r="G1" s="106"/>
      <c r="H1" s="106"/>
      <c r="I1" s="106"/>
      <c r="J1" s="10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</row>
    <row r="2" spans="2:23" s="18" customFormat="1" ht="11.25" customHeight="1">
      <c r="B2" s="41" t="s">
        <v>24</v>
      </c>
      <c r="C2" s="42"/>
      <c r="D2" s="64"/>
      <c r="E2" s="65"/>
      <c r="F2" s="65"/>
      <c r="G2" s="66"/>
      <c r="H2" s="67"/>
      <c r="I2" s="65"/>
      <c r="J2" s="4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7"/>
    </row>
    <row r="3" spans="2:23" s="18" customFormat="1" ht="11.25" customHeight="1" thickBot="1">
      <c r="B3" s="1"/>
      <c r="C3" s="42"/>
      <c r="D3" s="65"/>
      <c r="E3" s="65"/>
      <c r="F3" s="65"/>
      <c r="G3" s="65"/>
      <c r="H3" s="65"/>
      <c r="I3" s="65"/>
      <c r="J3" s="44"/>
      <c r="K3" s="14"/>
      <c r="L3" s="14"/>
      <c r="M3" s="14"/>
      <c r="N3" s="14" t="b">
        <v>1</v>
      </c>
      <c r="O3" s="14"/>
      <c r="P3" s="14"/>
      <c r="Q3" s="15"/>
      <c r="R3" s="16"/>
      <c r="S3" s="14"/>
      <c r="T3" s="14"/>
      <c r="U3" s="14"/>
      <c r="V3" s="14"/>
      <c r="W3" s="17"/>
    </row>
    <row r="4" spans="2:23" s="18" customFormat="1" ht="11.25" customHeight="1">
      <c r="B4" s="1"/>
      <c r="C4" s="42"/>
      <c r="D4" s="65"/>
      <c r="E4" s="65"/>
      <c r="F4" s="99"/>
      <c r="G4" s="100"/>
      <c r="H4" s="101"/>
      <c r="I4" s="65"/>
      <c r="J4" s="44"/>
      <c r="K4" s="14"/>
      <c r="L4" s="14"/>
      <c r="M4" s="14"/>
      <c r="N4" s="14" t="b">
        <v>0</v>
      </c>
      <c r="O4" s="14"/>
      <c r="P4" s="14"/>
      <c r="Q4" s="15"/>
      <c r="R4" s="16"/>
      <c r="S4" s="14"/>
      <c r="T4" s="14"/>
      <c r="U4" s="14"/>
      <c r="V4" s="14"/>
      <c r="W4" s="17"/>
    </row>
    <row r="5" spans="2:23" s="18" customFormat="1" ht="11.25" customHeight="1">
      <c r="B5" s="1"/>
      <c r="C5" s="42" t="s">
        <v>26</v>
      </c>
      <c r="D5" s="65"/>
      <c r="E5" s="65"/>
      <c r="F5" s="111" t="s">
        <v>49</v>
      </c>
      <c r="G5" s="112"/>
      <c r="H5" s="113"/>
      <c r="I5" s="65"/>
      <c r="J5" s="44"/>
      <c r="K5" s="14"/>
      <c r="L5" s="14"/>
      <c r="M5" s="14"/>
      <c r="N5" s="14" t="b">
        <v>0</v>
      </c>
      <c r="O5" s="14"/>
      <c r="P5" s="14"/>
      <c r="Q5" s="15" t="s">
        <v>11</v>
      </c>
      <c r="R5" s="19" t="s">
        <v>12</v>
      </c>
      <c r="S5" s="14" t="s">
        <v>16</v>
      </c>
      <c r="T5" s="14" t="s">
        <v>18</v>
      </c>
      <c r="U5" s="14"/>
      <c r="V5" s="14"/>
      <c r="W5" s="17"/>
    </row>
    <row r="6" spans="2:23" s="18" customFormat="1" ht="11.25" customHeight="1">
      <c r="B6" s="45" t="s">
        <v>3</v>
      </c>
      <c r="C6" s="2">
        <v>0.3541666666666667</v>
      </c>
      <c r="D6" s="65"/>
      <c r="E6" s="65"/>
      <c r="F6" s="111" t="s">
        <v>50</v>
      </c>
      <c r="G6" s="112"/>
      <c r="H6" s="113"/>
      <c r="I6" s="65"/>
      <c r="J6" s="44"/>
      <c r="K6" s="14"/>
      <c r="L6" s="14"/>
      <c r="M6" s="14"/>
      <c r="N6" s="14" t="s">
        <v>7</v>
      </c>
      <c r="O6" s="14"/>
      <c r="P6" s="14"/>
      <c r="Q6" s="20">
        <f>IF(N3,(($C$7-$C$6)+($C$9-$C$8))*24,0)</f>
        <v>8.5</v>
      </c>
      <c r="R6" s="16">
        <f>(24-Q6)*((100-G21)/100)</f>
        <v>15.5</v>
      </c>
      <c r="S6" s="21">
        <f>(($Q6*($Q$13+$Q$14)/1000)*250)+IF($N$16,0,($R6*$Q$13/1000)*IF($N$20,0.3,1)*250)+IF($N$17,0,IF($N$16,0,($R6*$Q$14/1000)*IF($N$20,0.1,1)*250))</f>
        <v>780</v>
      </c>
      <c r="T6" s="21">
        <f>(($Q6*($Q$13+$Q$14)/1000)*250)</f>
        <v>276.25</v>
      </c>
      <c r="U6" s="14"/>
      <c r="V6" s="14"/>
      <c r="W6" s="17"/>
    </row>
    <row r="7" spans="2:23" s="18" customFormat="1" ht="11.25" customHeight="1">
      <c r="B7" s="45" t="s">
        <v>4</v>
      </c>
      <c r="C7" s="2">
        <v>0.5208333333333334</v>
      </c>
      <c r="D7" s="65"/>
      <c r="E7" s="65"/>
      <c r="F7" s="102"/>
      <c r="G7" s="96"/>
      <c r="H7" s="103"/>
      <c r="I7" s="65"/>
      <c r="J7" s="44"/>
      <c r="K7" s="14"/>
      <c r="L7" s="14"/>
      <c r="M7" s="14"/>
      <c r="N7" s="14" t="s">
        <v>8</v>
      </c>
      <c r="O7" s="14"/>
      <c r="P7" s="14"/>
      <c r="Q7" s="20">
        <f>IF(N4,(($C$7-$C$6)+($C$9-$C$8))*24,0)</f>
        <v>0</v>
      </c>
      <c r="R7" s="16">
        <f>(24-Q7)*((100-G21)/100)</f>
        <v>24</v>
      </c>
      <c r="S7" s="21">
        <f>(($Q7*($Q$13+$Q$14)/1000)*50)+IF($N$18,0,($R7*$Q$13/1000)*IF($N$20,0.3,1)*50)+IF($N$19,0,IF($N$16,0,($R7*$Q$14/1000)*IF($N$20,0.1,1)*50))</f>
        <v>156</v>
      </c>
      <c r="T7" s="21">
        <f>(($Q7*($Q$13+$Q$14)/1000)*50)</f>
        <v>0</v>
      </c>
      <c r="U7" s="14"/>
      <c r="V7" s="14"/>
      <c r="W7" s="17"/>
    </row>
    <row r="8" spans="2:23" s="18" customFormat="1" ht="11.25" customHeight="1">
      <c r="B8" s="45" t="s">
        <v>5</v>
      </c>
      <c r="C8" s="2">
        <v>0.5625</v>
      </c>
      <c r="D8" s="65"/>
      <c r="E8" s="65"/>
      <c r="F8" s="114">
        <f>Q28</f>
        <v>0</v>
      </c>
      <c r="G8" s="115"/>
      <c r="H8" s="116"/>
      <c r="I8" s="65"/>
      <c r="J8" s="44"/>
      <c r="K8" s="14"/>
      <c r="L8" s="14"/>
      <c r="M8" s="14"/>
      <c r="N8" s="14" t="s">
        <v>9</v>
      </c>
      <c r="O8" s="14"/>
      <c r="P8" s="14"/>
      <c r="Q8" s="20">
        <f>IF(N5,(($C$7-$C$6)+($C$9-$C$8))*24,0)</f>
        <v>0</v>
      </c>
      <c r="R8" s="16">
        <f>(24-Q8)*((100-G21)/100)</f>
        <v>24</v>
      </c>
      <c r="S8" s="21">
        <f>(($Q8*($Q$13+$Q$14)/1000)*50)+IF($N$18,0,($R8*$Q$13/1000)*IF($N$20,0.3,1)*50)+IF($N$19,0,IF($N$16,0,($R8*$Q$14/1000)*IF($N$20,0.1,1)*50))</f>
        <v>156</v>
      </c>
      <c r="T8" s="21">
        <f>(($Q8*($Q$13+$Q$14)/1000)*50)</f>
        <v>0</v>
      </c>
      <c r="U8" s="14"/>
      <c r="V8" s="14"/>
      <c r="W8" s="17"/>
    </row>
    <row r="9" spans="2:23" s="18" customFormat="1" ht="11.25" customHeight="1">
      <c r="B9" s="45" t="s">
        <v>6</v>
      </c>
      <c r="C9" s="2">
        <v>0.75</v>
      </c>
      <c r="D9" s="65"/>
      <c r="E9" s="65"/>
      <c r="F9" s="102"/>
      <c r="G9" s="96"/>
      <c r="H9" s="104"/>
      <c r="I9" s="65"/>
      <c r="J9" s="44"/>
      <c r="K9" s="14"/>
      <c r="L9" s="14"/>
      <c r="M9" s="14"/>
      <c r="N9" s="14" t="s">
        <v>10</v>
      </c>
      <c r="O9" s="14"/>
      <c r="P9" s="14"/>
      <c r="Q9" s="16">
        <f>(Q6*5)+Q7+Q8</f>
        <v>42.5</v>
      </c>
      <c r="R9" s="16">
        <f>(R6*5)+R7+R8</f>
        <v>125.5</v>
      </c>
      <c r="S9" s="22">
        <f>IF(N20,SUM(S6:S8)*IF(N13,1,IF(N14,0.85,IF(N15,0.6,1))),SUM(S6:S8))</f>
        <v>1092</v>
      </c>
      <c r="T9" s="22">
        <f>SUM(T6:T8)*IF(N13,1,IF(N14,0.85,IF(N15,0.6,1)))</f>
        <v>276.25</v>
      </c>
      <c r="U9" s="14"/>
      <c r="V9" s="14"/>
      <c r="W9" s="17"/>
    </row>
    <row r="10" spans="2:23" s="18" customFormat="1" ht="11.25" customHeight="1" thickBot="1">
      <c r="B10" s="45"/>
      <c r="C10" s="46"/>
      <c r="D10" s="65"/>
      <c r="E10" s="65"/>
      <c r="F10" s="117" t="s">
        <v>52</v>
      </c>
      <c r="G10" s="118"/>
      <c r="H10" s="119"/>
      <c r="I10" s="97"/>
      <c r="J10" s="44"/>
      <c r="K10" s="14"/>
      <c r="L10" s="14"/>
      <c r="M10" s="14"/>
      <c r="N10" s="14"/>
      <c r="O10" s="14"/>
      <c r="P10" s="14"/>
      <c r="Q10" s="16"/>
      <c r="R10" s="16"/>
      <c r="S10" s="22"/>
      <c r="T10" s="22"/>
      <c r="U10" s="14"/>
      <c r="V10" s="14"/>
      <c r="W10" s="17"/>
    </row>
    <row r="11" spans="2:23" s="27" customFormat="1" ht="11.25" customHeight="1">
      <c r="B11" s="41" t="s">
        <v>28</v>
      </c>
      <c r="C11" s="47"/>
      <c r="D11" s="68"/>
      <c r="E11" s="68"/>
      <c r="F11" s="68"/>
      <c r="G11" s="68"/>
      <c r="H11" s="68"/>
      <c r="I11" s="98"/>
      <c r="J11" s="48"/>
      <c r="K11" s="23"/>
      <c r="L11" s="23"/>
      <c r="M11" s="23"/>
      <c r="N11" s="23" t="s">
        <v>17</v>
      </c>
      <c r="O11" s="23"/>
      <c r="P11" s="23"/>
      <c r="Q11" s="24"/>
      <c r="R11" s="24"/>
      <c r="S11" s="25">
        <f>IF($N$23,$S$9*0.14,IF($N$24,$S$9*0.11,IF($N$25,$S$9*0.09,IF($N$26,S9*0.08,0))))</f>
        <v>0</v>
      </c>
      <c r="T11" s="25">
        <f>IF($N$23,T$9*0.14,IF($N$24,$T9*0.11,IF($N$25,T$9*0.09,IF($N$26,T9*0.08,0))))</f>
        <v>0</v>
      </c>
      <c r="U11" s="23"/>
      <c r="V11" s="23"/>
      <c r="W11" s="26"/>
    </row>
    <row r="12" spans="2:23" s="27" customFormat="1" ht="11.25" customHeight="1" thickBot="1">
      <c r="B12" s="92"/>
      <c r="C12" s="47"/>
      <c r="D12" s="68"/>
      <c r="E12" s="68"/>
      <c r="F12" s="68"/>
      <c r="G12" s="68"/>
      <c r="H12" s="68"/>
      <c r="I12" s="68"/>
      <c r="J12" s="48"/>
      <c r="K12" s="23"/>
      <c r="L12" s="23"/>
      <c r="M12" s="23"/>
      <c r="N12" s="23" t="b">
        <v>0</v>
      </c>
      <c r="O12" s="23"/>
      <c r="P12" s="23"/>
      <c r="Q12" s="24"/>
      <c r="R12" s="24"/>
      <c r="S12" s="25"/>
      <c r="T12" s="25"/>
      <c r="U12" s="23"/>
      <c r="V12" s="23"/>
      <c r="W12" s="26"/>
    </row>
    <row r="13" spans="2:23" s="18" customFormat="1" ht="12" customHeight="1" thickBot="1">
      <c r="B13" s="3"/>
      <c r="C13" s="46"/>
      <c r="D13" s="108" t="s">
        <v>35</v>
      </c>
      <c r="E13" s="109"/>
      <c r="F13" s="109"/>
      <c r="G13" s="109"/>
      <c r="H13" s="109"/>
      <c r="I13" s="110"/>
      <c r="J13" s="44"/>
      <c r="K13" s="14"/>
      <c r="L13" s="14"/>
      <c r="M13" s="14"/>
      <c r="N13" s="14" t="b">
        <v>0</v>
      </c>
      <c r="O13" s="14"/>
      <c r="P13" s="14" t="s">
        <v>13</v>
      </c>
      <c r="Q13" s="16">
        <v>55</v>
      </c>
      <c r="R13" s="16" t="s">
        <v>1</v>
      </c>
      <c r="S13" s="14"/>
      <c r="T13" s="14"/>
      <c r="U13" s="14"/>
      <c r="V13" s="14"/>
      <c r="W13" s="17"/>
    </row>
    <row r="14" spans="2:23" s="18" customFormat="1" ht="12" customHeight="1">
      <c r="B14" s="3"/>
      <c r="C14" s="46"/>
      <c r="D14" s="69" t="s">
        <v>36</v>
      </c>
      <c r="E14" s="70"/>
      <c r="F14" s="70"/>
      <c r="G14" s="70"/>
      <c r="H14" s="70"/>
      <c r="I14" s="63">
        <f>(H28*C21)</f>
        <v>0</v>
      </c>
      <c r="J14" s="44"/>
      <c r="K14" s="14"/>
      <c r="L14" s="14"/>
      <c r="M14" s="14"/>
      <c r="N14" s="14" t="b">
        <v>0</v>
      </c>
      <c r="O14" s="14"/>
      <c r="P14" s="14" t="s">
        <v>14</v>
      </c>
      <c r="Q14" s="16">
        <f>IF(N12,55,75)</f>
        <v>75</v>
      </c>
      <c r="R14" s="16" t="s">
        <v>1</v>
      </c>
      <c r="S14" s="14"/>
      <c r="T14" s="14"/>
      <c r="U14" s="14"/>
      <c r="V14" s="14"/>
      <c r="W14" s="17"/>
    </row>
    <row r="15" spans="2:23" ht="12" customHeight="1">
      <c r="B15" s="4"/>
      <c r="C15" s="50"/>
      <c r="D15" s="71" t="s">
        <v>37</v>
      </c>
      <c r="E15" s="72"/>
      <c r="F15" s="72"/>
      <c r="G15" s="72"/>
      <c r="H15" s="72"/>
      <c r="I15" s="73">
        <f>H29*C21</f>
        <v>0</v>
      </c>
      <c r="J15" s="51"/>
      <c r="K15" s="10"/>
      <c r="L15" s="10"/>
      <c r="M15" s="10"/>
      <c r="N15" s="10" t="b">
        <v>0</v>
      </c>
      <c r="O15" s="10"/>
      <c r="P15" s="10" t="s">
        <v>15</v>
      </c>
      <c r="Q15" s="12">
        <v>21</v>
      </c>
      <c r="R15" s="12" t="s">
        <v>1</v>
      </c>
      <c r="S15" s="10"/>
      <c r="T15" s="10"/>
      <c r="U15" s="10"/>
      <c r="V15" s="10"/>
      <c r="W15" s="13"/>
    </row>
    <row r="16" spans="2:23" ht="12" customHeight="1">
      <c r="B16" s="4"/>
      <c r="C16" s="50"/>
      <c r="D16" s="71" t="s">
        <v>31</v>
      </c>
      <c r="E16" s="72"/>
      <c r="F16" s="72"/>
      <c r="G16" s="74" t="e">
        <f>I16/I14</f>
        <v>#DIV/0!</v>
      </c>
      <c r="H16" s="72"/>
      <c r="I16" s="73">
        <f>I14-I15</f>
        <v>0</v>
      </c>
      <c r="J16" s="51"/>
      <c r="K16" s="10"/>
      <c r="L16" s="10"/>
      <c r="M16" s="10"/>
      <c r="N16" s="10" t="b">
        <v>0</v>
      </c>
      <c r="O16" s="10"/>
      <c r="P16" s="10" t="s">
        <v>2</v>
      </c>
      <c r="Q16" s="12">
        <v>10</v>
      </c>
      <c r="R16" s="12" t="s">
        <v>1</v>
      </c>
      <c r="S16" s="10"/>
      <c r="T16" s="10"/>
      <c r="U16" s="10"/>
      <c r="V16" s="10"/>
      <c r="W16" s="13"/>
    </row>
    <row r="17" spans="2:23" ht="12" customHeight="1">
      <c r="B17" s="4"/>
      <c r="C17" s="50"/>
      <c r="D17" s="75"/>
      <c r="E17" s="72"/>
      <c r="F17" s="72"/>
      <c r="G17" s="72"/>
      <c r="H17" s="72"/>
      <c r="I17" s="76"/>
      <c r="J17" s="51"/>
      <c r="K17" s="10"/>
      <c r="L17" s="10"/>
      <c r="M17" s="10"/>
      <c r="N17" s="10" t="b">
        <v>0</v>
      </c>
      <c r="O17" s="10"/>
      <c r="P17" s="10" t="s">
        <v>0</v>
      </c>
      <c r="Q17" s="12">
        <v>5</v>
      </c>
      <c r="R17" s="12" t="s">
        <v>1</v>
      </c>
      <c r="S17" s="10"/>
      <c r="T17" s="10"/>
      <c r="U17" s="10"/>
      <c r="V17" s="10"/>
      <c r="W17" s="13"/>
    </row>
    <row r="18" spans="2:23" ht="12" customHeight="1">
      <c r="B18" s="4"/>
      <c r="C18" s="50"/>
      <c r="D18" s="71" t="s">
        <v>32</v>
      </c>
      <c r="E18" s="72"/>
      <c r="F18" s="72"/>
      <c r="G18" s="72"/>
      <c r="H18" s="72"/>
      <c r="I18" s="73">
        <f>H31*C21</f>
        <v>0</v>
      </c>
      <c r="J18" s="51"/>
      <c r="K18" s="10"/>
      <c r="L18" s="10"/>
      <c r="M18" s="10"/>
      <c r="N18" s="10" t="b">
        <v>0</v>
      </c>
      <c r="O18" s="10"/>
      <c r="P18" s="28"/>
      <c r="Q18" s="11"/>
      <c r="R18" s="12"/>
      <c r="S18" s="10"/>
      <c r="T18" s="10"/>
      <c r="U18" s="10"/>
      <c r="V18" s="10"/>
      <c r="W18" s="13"/>
    </row>
    <row r="19" spans="2:23" ht="12" customHeight="1" thickBot="1">
      <c r="B19" s="4"/>
      <c r="C19" s="50"/>
      <c r="D19" s="77"/>
      <c r="E19" s="78"/>
      <c r="F19" s="79" t="s">
        <v>33</v>
      </c>
      <c r="G19" s="80" t="str">
        <f>IF(I16=0,"~~",I18/(I16/12))</f>
        <v>~~</v>
      </c>
      <c r="H19" s="79" t="s">
        <v>34</v>
      </c>
      <c r="I19" s="81"/>
      <c r="J19" s="51"/>
      <c r="K19" s="10"/>
      <c r="L19" s="10"/>
      <c r="M19" s="10"/>
      <c r="N19" s="10" t="b">
        <v>0</v>
      </c>
      <c r="O19" s="10"/>
      <c r="P19" s="10"/>
      <c r="Q19" s="11"/>
      <c r="R19" s="12"/>
      <c r="S19" s="10"/>
      <c r="T19" s="10"/>
      <c r="U19" s="10"/>
      <c r="V19" s="10"/>
      <c r="W19" s="13"/>
    </row>
    <row r="20" spans="2:23" ht="12" customHeight="1">
      <c r="B20" s="4"/>
      <c r="C20" s="50"/>
      <c r="D20" s="82"/>
      <c r="E20" s="82"/>
      <c r="F20" s="82"/>
      <c r="G20" s="82"/>
      <c r="H20" s="82"/>
      <c r="I20" s="83"/>
      <c r="J20" s="51"/>
      <c r="K20" s="10"/>
      <c r="L20" s="10"/>
      <c r="M20" s="10"/>
      <c r="N20" s="10" t="b">
        <v>0</v>
      </c>
      <c r="O20" s="10"/>
      <c r="P20" s="10"/>
      <c r="Q20" s="11"/>
      <c r="R20" s="12"/>
      <c r="S20" s="10"/>
      <c r="T20" s="10"/>
      <c r="U20" s="10"/>
      <c r="V20" s="10"/>
      <c r="W20" s="13"/>
    </row>
    <row r="21" spans="2:23" ht="12" customHeight="1">
      <c r="B21" s="56" t="s">
        <v>29</v>
      </c>
      <c r="C21" s="62">
        <v>0</v>
      </c>
      <c r="D21" s="84" t="s">
        <v>30</v>
      </c>
      <c r="E21" s="82"/>
      <c r="F21" s="87" t="s">
        <v>46</v>
      </c>
      <c r="G21" s="95"/>
      <c r="H21" s="94" t="s">
        <v>47</v>
      </c>
      <c r="I21" s="85"/>
      <c r="J21" s="51"/>
      <c r="K21" s="10"/>
      <c r="L21" s="10"/>
      <c r="M21" s="10"/>
      <c r="N21" s="10"/>
      <c r="O21" s="10"/>
      <c r="P21" s="10"/>
      <c r="Q21" s="11"/>
      <c r="R21" s="12"/>
      <c r="S21" s="10"/>
      <c r="T21" s="10"/>
      <c r="U21" s="10"/>
      <c r="V21" s="10"/>
      <c r="W21" s="13"/>
    </row>
    <row r="22" spans="2:23" ht="12" customHeight="1">
      <c r="B22" s="52" t="s">
        <v>25</v>
      </c>
      <c r="C22" s="98"/>
      <c r="D22" s="82"/>
      <c r="E22" s="82"/>
      <c r="F22" s="93" t="s">
        <v>45</v>
      </c>
      <c r="G22" s="82"/>
      <c r="H22" s="82"/>
      <c r="I22" s="83"/>
      <c r="J22" s="51"/>
      <c r="K22" s="10"/>
      <c r="L22" s="10"/>
      <c r="M22" s="10"/>
      <c r="N22" s="10"/>
      <c r="O22" s="10"/>
      <c r="P22" s="10"/>
      <c r="Q22" s="11"/>
      <c r="R22" s="12"/>
      <c r="S22" s="10"/>
      <c r="T22" s="10"/>
      <c r="U22" s="10"/>
      <c r="V22" s="10"/>
      <c r="W22" s="13"/>
    </row>
    <row r="23" spans="2:23" ht="12" customHeight="1">
      <c r="B23" s="4"/>
      <c r="C23" s="5"/>
      <c r="D23" s="82"/>
      <c r="E23" s="82"/>
      <c r="F23" s="93" t="s">
        <v>48</v>
      </c>
      <c r="G23" s="82"/>
      <c r="H23" s="82"/>
      <c r="I23" s="83"/>
      <c r="J23" s="51"/>
      <c r="K23" s="10"/>
      <c r="L23" s="10"/>
      <c r="M23" s="10"/>
      <c r="N23" s="10" t="b">
        <v>0</v>
      </c>
      <c r="O23" s="10"/>
      <c r="P23" s="10"/>
      <c r="Q23" s="11"/>
      <c r="R23" s="12"/>
      <c r="S23" s="10"/>
      <c r="T23" s="10"/>
      <c r="U23" s="10"/>
      <c r="V23" s="10"/>
      <c r="W23" s="13"/>
    </row>
    <row r="24" spans="2:23" ht="12" customHeight="1">
      <c r="B24" s="4"/>
      <c r="C24" s="5"/>
      <c r="D24" s="82"/>
      <c r="E24" s="82"/>
      <c r="F24" s="82"/>
      <c r="G24" s="82"/>
      <c r="H24" s="82"/>
      <c r="I24" s="83"/>
      <c r="J24" s="51"/>
      <c r="K24" s="10"/>
      <c r="L24" s="10"/>
      <c r="M24" s="10"/>
      <c r="N24" s="10" t="b">
        <v>0</v>
      </c>
      <c r="O24" s="10"/>
      <c r="P24" s="10"/>
      <c r="Q24" s="11"/>
      <c r="R24" s="12"/>
      <c r="S24" s="10"/>
      <c r="T24" s="10"/>
      <c r="U24" s="10"/>
      <c r="V24" s="10"/>
      <c r="W24" s="13"/>
    </row>
    <row r="25" spans="2:23" ht="12" customHeight="1">
      <c r="B25" s="4"/>
      <c r="C25" s="5"/>
      <c r="D25" s="82"/>
      <c r="E25" s="82"/>
      <c r="F25" s="82"/>
      <c r="G25" s="82"/>
      <c r="H25" s="82"/>
      <c r="I25" s="83"/>
      <c r="J25" s="51"/>
      <c r="K25" s="10"/>
      <c r="L25" s="10"/>
      <c r="M25" s="10"/>
      <c r="N25" s="10" t="b">
        <v>0</v>
      </c>
      <c r="O25" s="10"/>
      <c r="P25" s="10"/>
      <c r="Q25" s="11"/>
      <c r="R25" s="12"/>
      <c r="S25" s="10"/>
      <c r="T25" s="10"/>
      <c r="U25" s="10"/>
      <c r="V25" s="10"/>
      <c r="W25" s="13"/>
    </row>
    <row r="26" spans="2:23" ht="12" customHeight="1">
      <c r="B26" s="4"/>
      <c r="C26" s="5"/>
      <c r="D26" s="82"/>
      <c r="E26" s="82"/>
      <c r="F26" s="82"/>
      <c r="G26" s="82"/>
      <c r="H26" s="82"/>
      <c r="I26" s="83"/>
      <c r="J26" s="51"/>
      <c r="K26" s="10"/>
      <c r="L26" s="10"/>
      <c r="M26" s="10"/>
      <c r="N26" s="10" t="b">
        <v>0</v>
      </c>
      <c r="O26" s="10"/>
      <c r="P26" s="10"/>
      <c r="Q26" s="11"/>
      <c r="R26" s="12"/>
      <c r="S26" s="10"/>
      <c r="T26" s="10"/>
      <c r="U26" s="10"/>
      <c r="V26" s="10"/>
      <c r="W26" s="13"/>
    </row>
    <row r="27" spans="2:23" ht="11.25" customHeight="1">
      <c r="B27" s="49"/>
      <c r="C27" s="50"/>
      <c r="D27" s="82"/>
      <c r="E27" s="82"/>
      <c r="F27" s="82"/>
      <c r="G27" s="82"/>
      <c r="H27" s="82"/>
      <c r="I27" s="83"/>
      <c r="J27" s="5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3"/>
    </row>
    <row r="28" spans="2:23" s="30" customFormat="1" ht="11.25" customHeight="1">
      <c r="B28" s="53" t="s">
        <v>23</v>
      </c>
      <c r="C28" s="50"/>
      <c r="D28" s="86">
        <f>S9</f>
        <v>1092</v>
      </c>
      <c r="E28" s="87" t="s">
        <v>19</v>
      </c>
      <c r="F28" s="87"/>
      <c r="G28" s="87"/>
      <c r="H28" s="88">
        <f>S11</f>
        <v>0</v>
      </c>
      <c r="I28" s="89" t="s">
        <v>21</v>
      </c>
      <c r="J28" s="54"/>
      <c r="K28" s="9"/>
      <c r="L28" s="9"/>
      <c r="M28" s="9"/>
      <c r="N28" s="9"/>
      <c r="O28" s="9"/>
      <c r="P28" s="9" t="s">
        <v>51</v>
      </c>
      <c r="Q28" s="9">
        <f>(D28-D29)*C21*0.62/1000</f>
        <v>0</v>
      </c>
      <c r="R28" s="9"/>
      <c r="S28" s="9"/>
      <c r="T28" s="9"/>
      <c r="U28" s="9"/>
      <c r="V28" s="9"/>
      <c r="W28" s="29"/>
    </row>
    <row r="29" spans="2:23" s="30" customFormat="1" ht="11.25" customHeight="1">
      <c r="B29" s="53" t="s">
        <v>27</v>
      </c>
      <c r="C29" s="50"/>
      <c r="D29" s="89">
        <f>T9</f>
        <v>276.25</v>
      </c>
      <c r="E29" s="87" t="s">
        <v>19</v>
      </c>
      <c r="F29" s="87"/>
      <c r="G29" s="87"/>
      <c r="H29" s="88">
        <f>T11</f>
        <v>0</v>
      </c>
      <c r="I29" s="89" t="s">
        <v>21</v>
      </c>
      <c r="J29" s="5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9"/>
    </row>
    <row r="30" spans="2:23" s="30" customFormat="1" ht="11.25" customHeight="1">
      <c r="B30" s="53"/>
      <c r="C30" s="50"/>
      <c r="D30" s="89"/>
      <c r="E30" s="87" t="s">
        <v>22</v>
      </c>
      <c r="F30" s="87"/>
      <c r="G30" s="87"/>
      <c r="H30" s="88">
        <f>H28-H29</f>
        <v>0</v>
      </c>
      <c r="I30" s="89" t="s">
        <v>21</v>
      </c>
      <c r="J30" s="55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9"/>
    </row>
    <row r="31" spans="2:23" s="33" customFormat="1" ht="11.25" customHeight="1">
      <c r="B31" s="56"/>
      <c r="C31" s="57"/>
      <c r="D31" s="90"/>
      <c r="E31" s="90" t="s">
        <v>38</v>
      </c>
      <c r="F31" s="90"/>
      <c r="G31" s="90"/>
      <c r="H31" s="91">
        <v>12.44</v>
      </c>
      <c r="I31" s="91" t="s">
        <v>20</v>
      </c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</row>
    <row r="32" spans="2:23" s="36" customFormat="1" ht="6" customHeight="1" thickBot="1">
      <c r="B32" s="59"/>
      <c r="C32" s="60"/>
      <c r="D32" s="60"/>
      <c r="E32" s="60"/>
      <c r="F32" s="60"/>
      <c r="G32" s="60"/>
      <c r="H32" s="60"/>
      <c r="I32" s="60"/>
      <c r="J32" s="61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3" spans="2:10" s="30" customFormat="1" ht="11.25">
      <c r="B33" s="36" t="s">
        <v>43</v>
      </c>
      <c r="I33" s="37"/>
      <c r="J33" s="38"/>
    </row>
    <row r="34" spans="2:10" s="30" customFormat="1" ht="11.25">
      <c r="B34" s="30" t="s">
        <v>39</v>
      </c>
      <c r="I34" s="37"/>
      <c r="J34" s="38"/>
    </row>
    <row r="35" spans="2:10" s="30" customFormat="1" ht="11.25">
      <c r="B35" s="30" t="s">
        <v>44</v>
      </c>
      <c r="I35" s="37"/>
      <c r="J35" s="38"/>
    </row>
    <row r="36" spans="2:10" s="30" customFormat="1" ht="11.25">
      <c r="B36" s="30" t="s">
        <v>40</v>
      </c>
      <c r="I36" s="37"/>
      <c r="J36" s="38"/>
    </row>
    <row r="37" spans="2:10" s="30" customFormat="1" ht="11.25">
      <c r="B37" s="30" t="s">
        <v>41</v>
      </c>
      <c r="I37" s="37"/>
      <c r="J37" s="38"/>
    </row>
    <row r="38" ht="12.75">
      <c r="B38" s="30" t="s">
        <v>42</v>
      </c>
    </row>
  </sheetData>
  <sheetProtection/>
  <protectedRanges>
    <protectedRange sqref="G23" name="Bereik4"/>
    <protectedRange sqref="D2 B3:B27" name="Bereik3"/>
    <protectedRange sqref="C6:C9" name="Bereik1"/>
    <protectedRange sqref="N7:N30" name="Bereik2"/>
  </protectedRanges>
  <mergeCells count="6">
    <mergeCell ref="B1:J1"/>
    <mergeCell ref="D13:I13"/>
    <mergeCell ref="F5:H5"/>
    <mergeCell ref="F6:H6"/>
    <mergeCell ref="F8:H8"/>
    <mergeCell ref="F10:H10"/>
  </mergeCells>
  <printOptions/>
  <pageMargins left="0.75" right="0.75" top="1" bottom="1" header="0.5" footer="0.5"/>
  <pageSetup fitToHeight="1" fitToWidth="1" orientation="landscape" paperSize="9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Joop</dc:creator>
  <cp:keywords/>
  <dc:description/>
  <cp:lastModifiedBy>Joop</cp:lastModifiedBy>
  <cp:lastPrinted>2007-08-14T09:38:08Z</cp:lastPrinted>
  <dcterms:created xsi:type="dcterms:W3CDTF">2007-05-18T09:24:21Z</dcterms:created>
  <dcterms:modified xsi:type="dcterms:W3CDTF">2008-08-13T11:10:54Z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-235215492</vt:i4>
  </property>
  <property fmtid="{D5CDD505-2E9C-101B-9397-08002B2CF9AE}" pid="4" name="_EmailSubje">
    <vt:lpwstr>Nieuwe versie power save calaculator</vt:lpwstr>
  </property>
  <property fmtid="{D5CDD505-2E9C-101B-9397-08002B2CF9AE}" pid="5" name="_AuthorEma">
    <vt:lpwstr>joop@gds4.com</vt:lpwstr>
  </property>
  <property fmtid="{D5CDD505-2E9C-101B-9397-08002B2CF9AE}" pid="6" name="_AuthorEmailDisplayNa">
    <vt:lpwstr>Joop van der Knaap - GDS4</vt:lpwstr>
  </property>
</Properties>
</file>